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12\"/>
    </mc:Choice>
  </mc:AlternateContent>
  <bookViews>
    <workbookView xWindow="120" yWindow="12" windowWidth="18972" windowHeight="12468"/>
  </bookViews>
  <sheets>
    <sheet name="Model" sheetId="2" r:id="rId1"/>
    <sheet name="Model_STS" sheetId="3" state="veryHidden" r:id="rId2"/>
    <sheet name="STS_1" sheetId="5"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Annual_demand">Model!$B$9</definedName>
    <definedName name="Annual_interest_rate">Model!$B$5</definedName>
    <definedName name="Annual_profit">Model!$B$26</definedName>
    <definedName name="ChartData" localSheetId="2">STS_1!$K$5:$K$23</definedName>
    <definedName name="Fixed_ordering_cost">Model!$B$4</definedName>
    <definedName name="InputValues" localSheetId="2">STS_1!$A$5:$A$23</definedName>
    <definedName name="Order_quantity">Model!$B$13</definedName>
    <definedName name="Orders_per_year">Model!$B$14</definedName>
    <definedName name="OutputAddresses" localSheetId="2">STS_1!$B$4:$D$4</definedName>
    <definedName name="OutputValues" localSheetId="2">STS_1!$B$5:$D$23</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TRUE</definedName>
    <definedName name="RiskUseMultipleCPUs" hidden="1">TRUE</definedName>
    <definedName name="Selling_price_per_unit">Model!$B$8</definedName>
    <definedName name="solver_adj" localSheetId="0" hidden="1">Model!$B$13</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tr" localSheetId="0" hidden="1">100</definedName>
    <definedName name="solver_lin" localSheetId="0" hidden="1">2</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0</definedName>
    <definedName name="solver_nwt" localSheetId="0" hidden="1">1</definedName>
    <definedName name="solver_opt" localSheetId="0" hidden="1">Model!$B$26</definedName>
    <definedName name="solver_pre" localSheetId="0" hidden="1">0.000001</definedName>
    <definedName name="solver_rbv" localSheetId="0" hidden="1">1</definedName>
    <definedName name="solver_rlx" localSheetId="0" hidden="1">1</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1</definedName>
    <definedName name="solver_val" localSheetId="0" hidden="1">0</definedName>
    <definedName name="solver_ver" localSheetId="0" hidden="1">3</definedName>
    <definedName name="Unit_purchasing_cost">Model!$B$6</definedName>
    <definedName name="Unit_storage_cost">Model!$B$7</definedName>
  </definedNames>
  <calcPr calcId="152511" iterate="1"/>
</workbook>
</file>

<file path=xl/calcChain.xml><?xml version="1.0" encoding="utf-8"?>
<calcChain xmlns="http://schemas.openxmlformats.org/spreadsheetml/2006/main">
  <c r="E5" i="5" l="1"/>
  <c r="F5" i="5"/>
  <c r="E6" i="5"/>
  <c r="F6" i="5"/>
  <c r="E7" i="5"/>
  <c r="F7" i="5"/>
  <c r="E8" i="5"/>
  <c r="F8" i="5"/>
  <c r="E9" i="5"/>
  <c r="F9" i="5"/>
  <c r="E10" i="5"/>
  <c r="F10" i="5"/>
  <c r="E11" i="5"/>
  <c r="F11" i="5"/>
  <c r="E12" i="5"/>
  <c r="F12" i="5"/>
  <c r="E13" i="5"/>
  <c r="F13" i="5"/>
  <c r="E14" i="5"/>
  <c r="F14" i="5"/>
  <c r="E15" i="5"/>
  <c r="F15" i="5"/>
  <c r="E16" i="5"/>
  <c r="F16" i="5"/>
  <c r="E17" i="5"/>
  <c r="F17" i="5"/>
  <c r="E18" i="5"/>
  <c r="F18" i="5"/>
  <c r="E19" i="5"/>
  <c r="F19" i="5"/>
  <c r="E20" i="5"/>
  <c r="F20" i="5"/>
  <c r="E21" i="5"/>
  <c r="F21" i="5"/>
  <c r="E22" i="5"/>
  <c r="F22" i="5"/>
  <c r="E23" i="5"/>
  <c r="F23" i="5"/>
  <c r="K1" i="5"/>
  <c r="K23" i="5"/>
  <c r="K22" i="5"/>
  <c r="K21" i="5"/>
  <c r="K20" i="5"/>
  <c r="K19" i="5"/>
  <c r="K18" i="5"/>
  <c r="K17" i="5"/>
  <c r="K16" i="5"/>
  <c r="K15" i="5"/>
  <c r="K14" i="5"/>
  <c r="K13" i="5"/>
  <c r="K12" i="5"/>
  <c r="K11" i="5"/>
  <c r="K10" i="5"/>
  <c r="K9" i="5"/>
  <c r="K8" i="5"/>
  <c r="K7" i="5"/>
  <c r="K6" i="5"/>
  <c r="K5" i="5"/>
  <c r="J4" i="5"/>
  <c r="B7" i="2"/>
  <c r="B6" i="2"/>
  <c r="B4" i="2"/>
  <c r="E13" i="2" l="1"/>
  <c r="B19" i="2"/>
  <c r="B23" i="2" l="1"/>
  <c r="B22" i="2"/>
  <c r="B14" i="2"/>
  <c r="B18" i="2" s="1"/>
  <c r="B10" i="2"/>
  <c r="B26" i="2" l="1"/>
  <c r="B15" i="2"/>
</calcChain>
</file>

<file path=xl/comments1.xml><?xml version="1.0" encoding="utf-8"?>
<comments xmlns="http://schemas.openxmlformats.org/spreadsheetml/2006/main">
  <authors>
    <author>Chris Albright</author>
  </authors>
  <commentList>
    <comment ref="A13" authorId="0" shapeId="0">
      <text>
        <r>
          <rPr>
            <b/>
            <sz val="8"/>
            <color indexed="81"/>
            <rFont val="Tahoma"/>
            <family val="2"/>
          </rPr>
          <t>Found with Solver</t>
        </r>
        <r>
          <rPr>
            <sz val="8"/>
            <color indexed="81"/>
            <rFont val="Tahoma"/>
            <family val="2"/>
          </rPr>
          <t xml:space="preserve">
</t>
        </r>
      </text>
    </comment>
    <comment ref="D13" authorId="0" shapeId="0">
      <text>
        <r>
          <rPr>
            <b/>
            <sz val="8"/>
            <color indexed="81"/>
            <rFont val="Tahoma"/>
            <family val="2"/>
          </rPr>
          <t>Found with calculus - no Solver required!</t>
        </r>
        <r>
          <rPr>
            <sz val="8"/>
            <color indexed="81"/>
            <rFont val="Tahoma"/>
            <family val="2"/>
          </rPr>
          <t xml:space="preserve">
</t>
        </r>
      </text>
    </comment>
  </commentList>
</comments>
</file>

<file path=xl/comments2.xml><?xml version="1.0" encoding="utf-8"?>
<comments xmlns="http://schemas.openxmlformats.org/spreadsheetml/2006/main">
  <authors>
    <author>Chris</author>
  </authors>
  <commentList>
    <comment ref="B5" authorId="0" shapeId="0">
      <text>
        <r>
          <rPr>
            <sz val="9"/>
            <color indexed="81"/>
            <rFont val="Tahoma"/>
            <family val="2"/>
          </rPr>
          <t>Solver has converged to the current solution. All constraints are satisfied.</t>
        </r>
      </text>
    </comment>
    <comment ref="B6" authorId="0" shapeId="0">
      <text>
        <r>
          <rPr>
            <sz val="9"/>
            <color indexed="81"/>
            <rFont val="Tahoma"/>
            <family val="2"/>
          </rPr>
          <t>Solver has converged to the current solution. All constraints are satisfied.</t>
        </r>
      </text>
    </comment>
    <comment ref="B7" authorId="0" shapeId="0">
      <text>
        <r>
          <rPr>
            <sz val="9"/>
            <color indexed="81"/>
            <rFont val="Tahoma"/>
            <family val="2"/>
          </rPr>
          <t>Solver has converged to the current solution. All constraints are satisfied.</t>
        </r>
      </text>
    </comment>
    <comment ref="B8" authorId="0" shapeId="0">
      <text>
        <r>
          <rPr>
            <sz val="9"/>
            <color indexed="81"/>
            <rFont val="Tahoma"/>
            <family val="2"/>
          </rPr>
          <t>Solver found a solution. All constraints and optimality conditions are satisfied.</t>
        </r>
      </text>
    </comment>
    <comment ref="B9" authorId="0" shapeId="0">
      <text>
        <r>
          <rPr>
            <sz val="9"/>
            <color indexed="81"/>
            <rFont val="Tahoma"/>
            <family val="2"/>
          </rPr>
          <t>Solver has converged to the current solution. All constraints are satisfied.</t>
        </r>
      </text>
    </comment>
    <comment ref="B10" authorId="0" shapeId="0">
      <text>
        <r>
          <rPr>
            <sz val="9"/>
            <color indexed="81"/>
            <rFont val="Tahoma"/>
            <family val="2"/>
          </rPr>
          <t>Solver has converged to the current solution. All constraints are satisfied.</t>
        </r>
      </text>
    </comment>
    <comment ref="B11" authorId="0" shapeId="0">
      <text>
        <r>
          <rPr>
            <sz val="9"/>
            <color indexed="81"/>
            <rFont val="Tahoma"/>
            <family val="2"/>
          </rPr>
          <t>Solver found a solution. All constraints and optimality conditions are satisfied.</t>
        </r>
      </text>
    </comment>
    <comment ref="B12" authorId="0" shapeId="0">
      <text>
        <r>
          <rPr>
            <sz val="9"/>
            <color indexed="81"/>
            <rFont val="Tahoma"/>
            <family val="2"/>
          </rPr>
          <t>Solver found a solution. All constraints and optimality conditions are satisfied.</t>
        </r>
      </text>
    </comment>
    <comment ref="B13" authorId="0" shapeId="0">
      <text>
        <r>
          <rPr>
            <sz val="9"/>
            <color indexed="81"/>
            <rFont val="Tahoma"/>
            <family val="2"/>
          </rPr>
          <t>Solver found a solution. All constraints and optimality conditions are satisfied.</t>
        </r>
      </text>
    </comment>
    <comment ref="B14" authorId="0" shapeId="0">
      <text>
        <r>
          <rPr>
            <sz val="9"/>
            <color indexed="81"/>
            <rFont val="Tahoma"/>
            <family val="2"/>
          </rPr>
          <t>Solver found a solution. All constraints and optimality conditions are satisfied.</t>
        </r>
      </text>
    </comment>
    <comment ref="B15" authorId="0" shapeId="0">
      <text>
        <r>
          <rPr>
            <sz val="9"/>
            <color indexed="81"/>
            <rFont val="Tahoma"/>
            <family val="2"/>
          </rPr>
          <t>Solver has converged to the current solution. All constraints are satisfied.</t>
        </r>
      </text>
    </comment>
    <comment ref="B16" authorId="0" shapeId="0">
      <text>
        <r>
          <rPr>
            <sz val="9"/>
            <color indexed="81"/>
            <rFont val="Tahoma"/>
            <family val="2"/>
          </rPr>
          <t>Solver has converged to the current solution. All constraints are satisfied.</t>
        </r>
      </text>
    </comment>
    <comment ref="B17" authorId="0" shapeId="0">
      <text>
        <r>
          <rPr>
            <sz val="9"/>
            <color indexed="81"/>
            <rFont val="Tahoma"/>
            <family val="2"/>
          </rPr>
          <t>Solver has converged to the current solution. All constraints are satisfied.</t>
        </r>
      </text>
    </comment>
    <comment ref="B18" authorId="0" shapeId="0">
      <text>
        <r>
          <rPr>
            <sz val="9"/>
            <color indexed="81"/>
            <rFont val="Tahoma"/>
            <family val="2"/>
          </rPr>
          <t>Solver found a solution. All constraints and optimality conditions are satisfied.</t>
        </r>
      </text>
    </comment>
    <comment ref="B19" authorId="0" shapeId="0">
      <text>
        <r>
          <rPr>
            <sz val="9"/>
            <color indexed="81"/>
            <rFont val="Tahoma"/>
            <family val="2"/>
          </rPr>
          <t>Solver found a solution. All constraints and optimality conditions are satisfied.</t>
        </r>
      </text>
    </comment>
    <comment ref="B20" authorId="0" shapeId="0">
      <text>
        <r>
          <rPr>
            <sz val="9"/>
            <color indexed="81"/>
            <rFont val="Tahoma"/>
            <family val="2"/>
          </rPr>
          <t>Solver has converged to the current solution. All constraints are satisfied.</t>
        </r>
      </text>
    </comment>
    <comment ref="B21" authorId="0" shapeId="0">
      <text>
        <r>
          <rPr>
            <sz val="9"/>
            <color indexed="81"/>
            <rFont val="Tahoma"/>
            <family val="2"/>
          </rPr>
          <t>Solver found a solution. All constraints and optimality conditions are satisfied.</t>
        </r>
      </text>
    </comment>
    <comment ref="B22" authorId="0" shapeId="0">
      <text>
        <r>
          <rPr>
            <sz val="9"/>
            <color indexed="81"/>
            <rFont val="Tahoma"/>
            <family val="2"/>
          </rPr>
          <t>Solver found a solution. All constraints and optimality conditions are satisfied.</t>
        </r>
      </text>
    </comment>
    <comment ref="B23" authorId="0" shapeId="0">
      <text>
        <r>
          <rPr>
            <sz val="9"/>
            <color indexed="81"/>
            <rFont val="Tahoma"/>
            <family val="2"/>
          </rPr>
          <t>Solver found a solution. All constraints and optimality conditions are satisfied.</t>
        </r>
      </text>
    </comment>
  </commentList>
</comments>
</file>

<file path=xl/sharedStrings.xml><?xml version="1.0" encoding="utf-8"?>
<sst xmlns="http://schemas.openxmlformats.org/spreadsheetml/2006/main" count="52" uniqueCount="50">
  <si>
    <t>Machey's EOQ model</t>
  </si>
  <si>
    <t>Inputs</t>
  </si>
  <si>
    <t>Range names used:</t>
  </si>
  <si>
    <t>Fixed ordering cost</t>
  </si>
  <si>
    <t>Annual_demand</t>
  </si>
  <si>
    <t>=Model!$B$8</t>
  </si>
  <si>
    <t>Annual interest rate</t>
  </si>
  <si>
    <t>Annual_interest_rate</t>
  </si>
  <si>
    <t>=Model!$B$5</t>
  </si>
  <si>
    <t>Unit purchasing cost</t>
  </si>
  <si>
    <t>Annual_profit</t>
  </si>
  <si>
    <t>Selling price per unit</t>
  </si>
  <si>
    <t>Fixed_ordering_cost</t>
  </si>
  <si>
    <t>=Model!$B$4</t>
  </si>
  <si>
    <t>Annual demand</t>
  </si>
  <si>
    <t>Order_quantity</t>
  </si>
  <si>
    <t>Lead time in years</t>
  </si>
  <si>
    <t>Orders_per_year</t>
  </si>
  <si>
    <t>=Model!$B$13</t>
  </si>
  <si>
    <t>Selling_price_per_unit</t>
  </si>
  <si>
    <t>=Model!$B$7</t>
  </si>
  <si>
    <t>Ordering model</t>
  </si>
  <si>
    <t>Unit_purchasing_cost</t>
  </si>
  <si>
    <t>=Model!$B$6</t>
  </si>
  <si>
    <t>Order quantity</t>
  </si>
  <si>
    <t>Orders per year</t>
  </si>
  <si>
    <t>Time between orders (days)</t>
  </si>
  <si>
    <t>Annual fixed ordering cost</t>
  </si>
  <si>
    <t>Annual holding cost</t>
  </si>
  <si>
    <t>Annual purchasing cost</t>
  </si>
  <si>
    <t>Annual revenue</t>
  </si>
  <si>
    <t>Annual profit</t>
  </si>
  <si>
    <t>Alternative EOQ formula</t>
  </si>
  <si>
    <t>Unit storage cost</t>
  </si>
  <si>
    <t>=Model!$B$9</t>
  </si>
  <si>
    <t>=Model!$B$22</t>
  </si>
  <si>
    <t>=Model!$B$14</t>
  </si>
  <si>
    <t>Unit_storage_cost</t>
  </si>
  <si>
    <t>Monetary values affected by order quantity</t>
  </si>
  <si>
    <t>Monetary values unaffected by order quantity</t>
  </si>
  <si>
    <t>Objective to maximize</t>
  </si>
  <si>
    <t>Change factor f</t>
  </si>
  <si>
    <t>$E$15</t>
  </si>
  <si>
    <t>Change factor</t>
  </si>
  <si>
    <t>Oneway analysis for Solver model in Model worksheet</t>
  </si>
  <si>
    <t>Change factor (cell $E$15) values along side, output cell(s) along top</t>
  </si>
  <si>
    <t>$B$18</t>
  </si>
  <si>
    <t>$B$19</t>
  </si>
  <si>
    <t>Data for chart</t>
  </si>
  <si>
    <t>$B$13,$B$18:$B$19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</si>
</sst>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7" formatCode="&quot;$&quot;#,##0.00_);\(&quot;$&quot;#,##0.00\)"/>
    <numFmt numFmtId="164" formatCode="&quot;$&quot;#,##0;\-&quot;$&quot;#,##0"/>
  </numFmts>
  <fonts count="9" x14ac:knownFonts="1">
    <font>
      <sz val="11"/>
      <color theme="1"/>
      <name val="Calibri"/>
      <family val="2"/>
      <scheme val="minor"/>
    </font>
    <font>
      <sz val="10"/>
      <name val="Arial"/>
      <family val="2"/>
    </font>
    <font>
      <b/>
      <sz val="8"/>
      <color indexed="81"/>
      <name val="Tahoma"/>
      <family val="2"/>
    </font>
    <font>
      <sz val="8"/>
      <color indexed="81"/>
      <name val="Tahoma"/>
      <family val="2"/>
    </font>
    <font>
      <b/>
      <sz val="11"/>
      <name val="Calibri"/>
      <family val="2"/>
      <scheme val="minor"/>
    </font>
    <font>
      <sz val="11"/>
      <name val="Calibri"/>
      <family val="2"/>
      <scheme val="minor"/>
    </font>
    <font>
      <b/>
      <sz val="11"/>
      <color theme="1"/>
      <name val="Calibri"/>
      <family val="2"/>
      <scheme val="minor"/>
    </font>
    <font>
      <sz val="11"/>
      <color rgb="FFFFFFFF"/>
      <name val="Calibri"/>
      <family val="2"/>
      <scheme val="minor"/>
    </font>
    <font>
      <sz val="9"/>
      <color indexed="81"/>
      <name val="Tahoma"/>
      <family val="2"/>
    </font>
  </fonts>
  <fills count="8">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99"/>
        <bgColor indexed="64"/>
      </patternFill>
    </fill>
    <fill>
      <patternFill patternType="solid">
        <fgColor theme="9" tint="0.59999389629810485"/>
        <bgColor indexed="64"/>
      </patternFill>
    </fill>
  </fills>
  <borders count="9">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0">
    <xf numFmtId="0" fontId="0" fillId="0" borderId="0" xfId="0"/>
    <xf numFmtId="0" fontId="4" fillId="0" borderId="0" xfId="1" applyFont="1"/>
    <xf numFmtId="0" fontId="5" fillId="0" borderId="0" xfId="1" applyFont="1"/>
    <xf numFmtId="0" fontId="5" fillId="0" borderId="0" xfId="1" applyFont="1" applyAlignment="1">
      <alignment horizontal="left"/>
    </xf>
    <xf numFmtId="0" fontId="5" fillId="0" borderId="0" xfId="1" applyNumberFormat="1" applyFont="1"/>
    <xf numFmtId="0" fontId="5" fillId="0" borderId="0" xfId="1" quotePrefix="1" applyFont="1" applyAlignment="1">
      <alignment horizontal="left"/>
    </xf>
    <xf numFmtId="0" fontId="4" fillId="0" borderId="0" xfId="1" applyFont="1" applyAlignment="1">
      <alignment horizontal="left"/>
    </xf>
    <xf numFmtId="2" fontId="5" fillId="0" borderId="0" xfId="1" applyNumberFormat="1" applyFont="1"/>
    <xf numFmtId="7" fontId="5" fillId="0" borderId="0" xfId="1" applyNumberFormat="1" applyFont="1" applyFill="1" applyBorder="1"/>
    <xf numFmtId="0" fontId="5" fillId="0" borderId="0" xfId="1" applyFont="1" applyAlignment="1">
      <alignment horizontal="right"/>
    </xf>
    <xf numFmtId="7" fontId="5" fillId="0" borderId="0" xfId="1" applyNumberFormat="1" applyFont="1" applyFill="1"/>
    <xf numFmtId="0" fontId="4" fillId="0" borderId="0" xfId="1" quotePrefix="1" applyFont="1" applyAlignment="1">
      <alignment horizontal="left"/>
    </xf>
    <xf numFmtId="2" fontId="5" fillId="0" borderId="0" xfId="1" applyNumberFormat="1" applyFont="1" applyFill="1" applyBorder="1"/>
    <xf numFmtId="164" fontId="5" fillId="2" borderId="0" xfId="1" applyNumberFormat="1" applyFont="1" applyFill="1" applyBorder="1"/>
    <xf numFmtId="9" fontId="5" fillId="2" borderId="0" xfId="1" applyNumberFormat="1" applyFont="1" applyFill="1" applyBorder="1"/>
    <xf numFmtId="0" fontId="5" fillId="2" borderId="0" xfId="1" applyFont="1" applyFill="1" applyBorder="1"/>
    <xf numFmtId="13" fontId="5" fillId="2" borderId="0" xfId="1" applyNumberFormat="1" applyFont="1" applyFill="1" applyBorder="1"/>
    <xf numFmtId="0" fontId="5" fillId="0" borderId="0" xfId="1" applyFont="1" applyBorder="1"/>
    <xf numFmtId="2" fontId="5" fillId="3" borderId="0" xfId="1" applyNumberFormat="1" applyFont="1" applyFill="1" applyBorder="1"/>
    <xf numFmtId="2" fontId="5" fillId="0" borderId="0" xfId="1" applyNumberFormat="1" applyFont="1" applyBorder="1"/>
    <xf numFmtId="164" fontId="5" fillId="0" borderId="0" xfId="1" applyNumberFormat="1" applyFont="1" applyBorder="1"/>
    <xf numFmtId="164" fontId="5" fillId="4" borderId="0" xfId="1" applyNumberFormat="1" applyFont="1" applyFill="1" applyBorder="1"/>
    <xf numFmtId="164" fontId="5" fillId="5" borderId="0" xfId="1" applyNumberFormat="1" applyFont="1" applyFill="1" applyBorder="1"/>
    <xf numFmtId="0" fontId="5" fillId="6" borderId="0" xfId="1" applyFont="1" applyFill="1"/>
    <xf numFmtId="49" fontId="0" fillId="0" borderId="0" xfId="0" applyNumberFormat="1"/>
    <xf numFmtId="0" fontId="6" fillId="0" borderId="0" xfId="0" applyFont="1"/>
    <xf numFmtId="0" fontId="0" fillId="0" borderId="0" xfId="0" applyNumberFormat="1"/>
    <xf numFmtId="0" fontId="0" fillId="0" borderId="0" xfId="0" applyAlignment="1">
      <alignment horizontal="right" textRotation="90"/>
    </xf>
    <xf numFmtId="0" fontId="0" fillId="7" borderId="0" xfId="0" applyFill="1" applyAlignment="1">
      <alignment horizontal="right" textRotation="90"/>
    </xf>
    <xf numFmtId="0" fontId="7" fillId="0" borderId="0" xfId="0" applyFont="1"/>
    <xf numFmtId="164" fontId="0" fillId="0" borderId="4" xfId="0" applyNumberFormat="1" applyBorder="1"/>
    <xf numFmtId="164" fontId="0" fillId="0" borderId="5" xfId="0" applyNumberFormat="1" applyBorder="1"/>
    <xf numFmtId="164" fontId="0" fillId="0" borderId="0" xfId="0" applyNumberFormat="1" applyBorder="1"/>
    <xf numFmtId="164" fontId="0" fillId="0" borderId="2" xfId="0" applyNumberFormat="1" applyBorder="1"/>
    <xf numFmtId="164" fontId="0" fillId="0" borderId="7" xfId="0" applyNumberFormat="1" applyBorder="1"/>
    <xf numFmtId="164" fontId="0" fillId="0" borderId="8" xfId="0" applyNumberFormat="1" applyBorder="1"/>
    <xf numFmtId="2" fontId="0" fillId="0" borderId="3" xfId="0" applyNumberFormat="1" applyBorder="1"/>
    <xf numFmtId="2" fontId="0" fillId="0" borderId="1" xfId="0" applyNumberFormat="1" applyBorder="1"/>
    <xf numFmtId="2" fontId="0" fillId="0" borderId="6" xfId="0" applyNumberFormat="1" applyBorder="1"/>
    <xf numFmtId="2" fontId="0" fillId="0" borderId="0" xfId="0" applyNumberFormat="1"/>
  </cellXfs>
  <cellStyles count="2">
    <cellStyle name="Normal" xfId="0" builtinId="0"/>
    <cellStyle name="Normal 2" xfId="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STS_1!$K$1</c:f>
          <c:strCache>
            <c:ptCount val="1"/>
            <c:pt idx="0">
              <c:v>Sensitivity of Order_quantity to Change factor</c:v>
            </c:pt>
          </c:strCache>
        </c:strRef>
      </c:tx>
      <c:layout/>
      <c:overlay val="0"/>
      <c:txPr>
        <a:bodyPr/>
        <a:lstStyle/>
        <a:p>
          <a:pPr>
            <a:defRPr sz="1400"/>
          </a:pPr>
          <a:endParaRPr lang="en-US"/>
        </a:p>
      </c:txPr>
    </c:title>
    <c:autoTitleDeleted val="0"/>
    <c:plotArea>
      <c:layout/>
      <c:lineChart>
        <c:grouping val="standard"/>
        <c:varyColors val="0"/>
        <c:ser>
          <c:idx val="0"/>
          <c:order val="0"/>
          <c:cat>
            <c:numRef>
              <c:f>STS_1!$A$5:$A$23</c:f>
              <c:numCache>
                <c:formatCode>General</c:formatCode>
                <c:ptCount val="19"/>
                <c:pt idx="0">
                  <c:v>0.5</c:v>
                </c:pt>
                <c:pt idx="1">
                  <c:v>0.75</c:v>
                </c:pt>
                <c:pt idx="2">
                  <c:v>1</c:v>
                </c:pt>
                <c:pt idx="3">
                  <c:v>1.25</c:v>
                </c:pt>
                <c:pt idx="4">
                  <c:v>1.5</c:v>
                </c:pt>
                <c:pt idx="5">
                  <c:v>1.75</c:v>
                </c:pt>
                <c:pt idx="6">
                  <c:v>2</c:v>
                </c:pt>
                <c:pt idx="7">
                  <c:v>2.25</c:v>
                </c:pt>
                <c:pt idx="8">
                  <c:v>2.5</c:v>
                </c:pt>
                <c:pt idx="9">
                  <c:v>2.75</c:v>
                </c:pt>
                <c:pt idx="10">
                  <c:v>3</c:v>
                </c:pt>
                <c:pt idx="11">
                  <c:v>3.25</c:v>
                </c:pt>
                <c:pt idx="12">
                  <c:v>3.5</c:v>
                </c:pt>
                <c:pt idx="13">
                  <c:v>3.75</c:v>
                </c:pt>
                <c:pt idx="14">
                  <c:v>4</c:v>
                </c:pt>
                <c:pt idx="15">
                  <c:v>4.25</c:v>
                </c:pt>
                <c:pt idx="16">
                  <c:v>4.5</c:v>
                </c:pt>
                <c:pt idx="17">
                  <c:v>4.75</c:v>
                </c:pt>
                <c:pt idx="18">
                  <c:v>5</c:v>
                </c:pt>
              </c:numCache>
            </c:numRef>
          </c:cat>
          <c:val>
            <c:numRef>
              <c:f>STS_1!$K$5:$K$23</c:f>
              <c:numCache>
                <c:formatCode>General</c:formatCode>
                <c:ptCount val="19"/>
                <c:pt idx="0">
                  <c:v>132.84220839547302</c:v>
                </c:pt>
                <c:pt idx="1">
                  <c:v>132.84220370806713</c:v>
                </c:pt>
                <c:pt idx="2">
                  <c:v>132.84219978935536</c:v>
                </c:pt>
                <c:pt idx="3">
                  <c:v>132.84219978935536</c:v>
                </c:pt>
                <c:pt idx="4">
                  <c:v>132.84219444273745</c:v>
                </c:pt>
                <c:pt idx="5">
                  <c:v>132.84219087780357</c:v>
                </c:pt>
                <c:pt idx="6">
                  <c:v>132.84219087780357</c:v>
                </c:pt>
                <c:pt idx="7">
                  <c:v>132.84219087780357</c:v>
                </c:pt>
                <c:pt idx="8">
                  <c:v>132.84219087780357</c:v>
                </c:pt>
                <c:pt idx="9">
                  <c:v>132.84219087780357</c:v>
                </c:pt>
                <c:pt idx="10">
                  <c:v>132.84218738892784</c:v>
                </c:pt>
                <c:pt idx="11">
                  <c:v>132.84218335916358</c:v>
                </c:pt>
                <c:pt idx="12">
                  <c:v>132.84217988484963</c:v>
                </c:pt>
                <c:pt idx="13">
                  <c:v>132.84217988484963</c:v>
                </c:pt>
                <c:pt idx="14">
                  <c:v>132.84217988484963</c:v>
                </c:pt>
                <c:pt idx="15">
                  <c:v>132.84217669694635</c:v>
                </c:pt>
                <c:pt idx="16">
                  <c:v>132.84217669694635</c:v>
                </c:pt>
                <c:pt idx="17">
                  <c:v>132.84217669694635</c:v>
                </c:pt>
                <c:pt idx="18">
                  <c:v>132.84217669694635</c:v>
                </c:pt>
              </c:numCache>
            </c:numRef>
          </c:val>
          <c:smooth val="0"/>
        </c:ser>
        <c:dLbls>
          <c:showLegendKey val="0"/>
          <c:showVal val="0"/>
          <c:showCatName val="0"/>
          <c:showSerName val="0"/>
          <c:showPercent val="0"/>
          <c:showBubbleSize val="0"/>
        </c:dLbls>
        <c:marker val="1"/>
        <c:smooth val="0"/>
        <c:axId val="580216560"/>
        <c:axId val="580219696"/>
      </c:lineChart>
      <c:catAx>
        <c:axId val="580216560"/>
        <c:scaling>
          <c:orientation val="minMax"/>
        </c:scaling>
        <c:delete val="0"/>
        <c:axPos val="b"/>
        <c:title>
          <c:tx>
            <c:rich>
              <a:bodyPr/>
              <a:lstStyle/>
              <a:p>
                <a:pPr>
                  <a:defRPr/>
                </a:pPr>
                <a:r>
                  <a:rPr lang="en-US"/>
                  <a:t>Change factor ($E$15)</a:t>
                </a:r>
              </a:p>
            </c:rich>
          </c:tx>
          <c:layout/>
          <c:overlay val="0"/>
        </c:title>
        <c:numFmt formatCode="General" sourceLinked="1"/>
        <c:majorTickMark val="out"/>
        <c:minorTickMark val="none"/>
        <c:tickLblPos val="nextTo"/>
        <c:crossAx val="580219696"/>
        <c:crosses val="autoZero"/>
        <c:auto val="1"/>
        <c:lblAlgn val="ctr"/>
        <c:lblOffset val="100"/>
        <c:noMultiLvlLbl val="0"/>
      </c:catAx>
      <c:valAx>
        <c:axId val="580219696"/>
        <c:scaling>
          <c:orientation val="minMax"/>
        </c:scaling>
        <c:delete val="0"/>
        <c:axPos val="l"/>
        <c:majorGridlines/>
        <c:numFmt formatCode="General" sourceLinked="1"/>
        <c:majorTickMark val="out"/>
        <c:minorTickMark val="none"/>
        <c:tickLblPos val="nextTo"/>
        <c:crossAx val="580216560"/>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0</xdr:colOff>
      <xdr:row>24</xdr:row>
      <xdr:rowOff>175260</xdr:rowOff>
    </xdr:from>
    <xdr:to>
      <xdr:col>18</xdr:col>
      <xdr:colOff>0</xdr:colOff>
      <xdr:row>40</xdr:row>
      <xdr:rowOff>106680</xdr:rowOff>
    </xdr:to>
    <xdr:graphicFrame macro="">
      <xdr:nvGraphicFramePr>
        <xdr:cNvPr id="2" name="STS_2_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3</xdr:row>
      <xdr:rowOff>22860</xdr:rowOff>
    </xdr:from>
    <xdr:to>
      <xdr:col>16</xdr:col>
      <xdr:colOff>0</xdr:colOff>
      <xdr:row>3</xdr:row>
      <xdr:rowOff>784860</xdr:rowOff>
    </xdr:to>
    <xdr:sp macro="" textlink="">
      <xdr:nvSpPr>
        <xdr:cNvPr id="3" name="TextBox 2"/>
        <xdr:cNvSpPr txBox="1"/>
      </xdr:nvSpPr>
      <xdr:spPr>
        <a:xfrm>
          <a:off x="7315200" y="571500"/>
          <a:ext cx="243840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When you select an output from the dropdown list in cell $K$4, the chart will adapt to that output.</a:t>
          </a:r>
        </a:p>
      </xdr:txBody>
    </xdr:sp>
    <xdr:clientData/>
  </xdr:twoCellAnchor>
  <xdr:twoCellAnchor>
    <xdr:from>
      <xdr:col>7</xdr:col>
      <xdr:colOff>0</xdr:colOff>
      <xdr:row>6</xdr:row>
      <xdr:rowOff>0</xdr:rowOff>
    </xdr:from>
    <xdr:to>
      <xdr:col>12</xdr:col>
      <xdr:colOff>175260</xdr:colOff>
      <xdr:row>13</xdr:row>
      <xdr:rowOff>167640</xdr:rowOff>
    </xdr:to>
    <xdr:sp macro="" textlink="">
      <xdr:nvSpPr>
        <xdr:cNvPr id="4" name="TextBox 3"/>
        <xdr:cNvSpPr txBox="1"/>
      </xdr:nvSpPr>
      <xdr:spPr>
        <a:xfrm>
          <a:off x="4267200" y="1836420"/>
          <a:ext cx="3223260" cy="144780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The EOQ square root formula predicts this behavior. The changes in the fixed ordering cost and the unit purchasing cost cancel out, so the optimal order quantity stays the same. The annual fixed ordering cost and annual holding cost remain equal, but they increase with the factor. (See formulas in columns E and F.)</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E69"/>
  <sheetViews>
    <sheetView tabSelected="1" workbookViewId="0"/>
  </sheetViews>
  <sheetFormatPr defaultRowHeight="14.4" x14ac:dyDescent="0.3"/>
  <cols>
    <col min="1" max="1" width="27.33203125" style="2" customWidth="1"/>
    <col min="2" max="2" width="19" style="2" customWidth="1"/>
    <col min="3" max="3" width="9.109375" style="2"/>
    <col min="4" max="4" width="23.109375" style="2" bestFit="1" customWidth="1"/>
    <col min="5" max="5" width="14" style="2" customWidth="1"/>
    <col min="6" max="256" width="9.109375" style="2"/>
    <col min="257" max="257" width="27.33203125" style="2" customWidth="1"/>
    <col min="258" max="258" width="19" style="2" customWidth="1"/>
    <col min="259" max="259" width="9.109375" style="2"/>
    <col min="260" max="260" width="19.44140625" style="2" bestFit="1" customWidth="1"/>
    <col min="261" max="261" width="12.88671875" style="2" bestFit="1" customWidth="1"/>
    <col min="262" max="512" width="9.109375" style="2"/>
    <col min="513" max="513" width="27.33203125" style="2" customWidth="1"/>
    <col min="514" max="514" width="19" style="2" customWidth="1"/>
    <col min="515" max="515" width="9.109375" style="2"/>
    <col min="516" max="516" width="19.44140625" style="2" bestFit="1" customWidth="1"/>
    <col min="517" max="517" width="12.88671875" style="2" bestFit="1" customWidth="1"/>
    <col min="518" max="768" width="9.109375" style="2"/>
    <col min="769" max="769" width="27.33203125" style="2" customWidth="1"/>
    <col min="770" max="770" width="19" style="2" customWidth="1"/>
    <col min="771" max="771" width="9.109375" style="2"/>
    <col min="772" max="772" width="19.44140625" style="2" bestFit="1" customWidth="1"/>
    <col min="773" max="773" width="12.88671875" style="2" bestFit="1" customWidth="1"/>
    <col min="774" max="1024" width="9.109375" style="2"/>
    <col min="1025" max="1025" width="27.33203125" style="2" customWidth="1"/>
    <col min="1026" max="1026" width="19" style="2" customWidth="1"/>
    <col min="1027" max="1027" width="9.109375" style="2"/>
    <col min="1028" max="1028" width="19.44140625" style="2" bestFit="1" customWidth="1"/>
    <col min="1029" max="1029" width="12.88671875" style="2" bestFit="1" customWidth="1"/>
    <col min="1030" max="1280" width="9.109375" style="2"/>
    <col min="1281" max="1281" width="27.33203125" style="2" customWidth="1"/>
    <col min="1282" max="1282" width="19" style="2" customWidth="1"/>
    <col min="1283" max="1283" width="9.109375" style="2"/>
    <col min="1284" max="1284" width="19.44140625" style="2" bestFit="1" customWidth="1"/>
    <col min="1285" max="1285" width="12.88671875" style="2" bestFit="1" customWidth="1"/>
    <col min="1286" max="1536" width="9.109375" style="2"/>
    <col min="1537" max="1537" width="27.33203125" style="2" customWidth="1"/>
    <col min="1538" max="1538" width="19" style="2" customWidth="1"/>
    <col min="1539" max="1539" width="9.109375" style="2"/>
    <col min="1540" max="1540" width="19.44140625" style="2" bestFit="1" customWidth="1"/>
    <col min="1541" max="1541" width="12.88671875" style="2" bestFit="1" customWidth="1"/>
    <col min="1542" max="1792" width="9.109375" style="2"/>
    <col min="1793" max="1793" width="27.33203125" style="2" customWidth="1"/>
    <col min="1794" max="1794" width="19" style="2" customWidth="1"/>
    <col min="1795" max="1795" width="9.109375" style="2"/>
    <col min="1796" max="1796" width="19.44140625" style="2" bestFit="1" customWidth="1"/>
    <col min="1797" max="1797" width="12.88671875" style="2" bestFit="1" customWidth="1"/>
    <col min="1798" max="2048" width="9.109375" style="2"/>
    <col min="2049" max="2049" width="27.33203125" style="2" customWidth="1"/>
    <col min="2050" max="2050" width="19" style="2" customWidth="1"/>
    <col min="2051" max="2051" width="9.109375" style="2"/>
    <col min="2052" max="2052" width="19.44140625" style="2" bestFit="1" customWidth="1"/>
    <col min="2053" max="2053" width="12.88671875" style="2" bestFit="1" customWidth="1"/>
    <col min="2054" max="2304" width="9.109375" style="2"/>
    <col min="2305" max="2305" width="27.33203125" style="2" customWidth="1"/>
    <col min="2306" max="2306" width="19" style="2" customWidth="1"/>
    <col min="2307" max="2307" width="9.109375" style="2"/>
    <col min="2308" max="2308" width="19.44140625" style="2" bestFit="1" customWidth="1"/>
    <col min="2309" max="2309" width="12.88671875" style="2" bestFit="1" customWidth="1"/>
    <col min="2310" max="2560" width="9.109375" style="2"/>
    <col min="2561" max="2561" width="27.33203125" style="2" customWidth="1"/>
    <col min="2562" max="2562" width="19" style="2" customWidth="1"/>
    <col min="2563" max="2563" width="9.109375" style="2"/>
    <col min="2564" max="2564" width="19.44140625" style="2" bestFit="1" customWidth="1"/>
    <col min="2565" max="2565" width="12.88671875" style="2" bestFit="1" customWidth="1"/>
    <col min="2566" max="2816" width="9.109375" style="2"/>
    <col min="2817" max="2817" width="27.33203125" style="2" customWidth="1"/>
    <col min="2818" max="2818" width="19" style="2" customWidth="1"/>
    <col min="2819" max="2819" width="9.109375" style="2"/>
    <col min="2820" max="2820" width="19.44140625" style="2" bestFit="1" customWidth="1"/>
    <col min="2821" max="2821" width="12.88671875" style="2" bestFit="1" customWidth="1"/>
    <col min="2822" max="3072" width="9.109375" style="2"/>
    <col min="3073" max="3073" width="27.33203125" style="2" customWidth="1"/>
    <col min="3074" max="3074" width="19" style="2" customWidth="1"/>
    <col min="3075" max="3075" width="9.109375" style="2"/>
    <col min="3076" max="3076" width="19.44140625" style="2" bestFit="1" customWidth="1"/>
    <col min="3077" max="3077" width="12.88671875" style="2" bestFit="1" customWidth="1"/>
    <col min="3078" max="3328" width="9.109375" style="2"/>
    <col min="3329" max="3329" width="27.33203125" style="2" customWidth="1"/>
    <col min="3330" max="3330" width="19" style="2" customWidth="1"/>
    <col min="3331" max="3331" width="9.109375" style="2"/>
    <col min="3332" max="3332" width="19.44140625" style="2" bestFit="1" customWidth="1"/>
    <col min="3333" max="3333" width="12.88671875" style="2" bestFit="1" customWidth="1"/>
    <col min="3334" max="3584" width="9.109375" style="2"/>
    <col min="3585" max="3585" width="27.33203125" style="2" customWidth="1"/>
    <col min="3586" max="3586" width="19" style="2" customWidth="1"/>
    <col min="3587" max="3587" width="9.109375" style="2"/>
    <col min="3588" max="3588" width="19.44140625" style="2" bestFit="1" customWidth="1"/>
    <col min="3589" max="3589" width="12.88671875" style="2" bestFit="1" customWidth="1"/>
    <col min="3590" max="3840" width="9.109375" style="2"/>
    <col min="3841" max="3841" width="27.33203125" style="2" customWidth="1"/>
    <col min="3842" max="3842" width="19" style="2" customWidth="1"/>
    <col min="3843" max="3843" width="9.109375" style="2"/>
    <col min="3844" max="3844" width="19.44140625" style="2" bestFit="1" customWidth="1"/>
    <col min="3845" max="3845" width="12.88671875" style="2" bestFit="1" customWidth="1"/>
    <col min="3846" max="4096" width="9.109375" style="2"/>
    <col min="4097" max="4097" width="27.33203125" style="2" customWidth="1"/>
    <col min="4098" max="4098" width="19" style="2" customWidth="1"/>
    <col min="4099" max="4099" width="9.109375" style="2"/>
    <col min="4100" max="4100" width="19.44140625" style="2" bestFit="1" customWidth="1"/>
    <col min="4101" max="4101" width="12.88671875" style="2" bestFit="1" customWidth="1"/>
    <col min="4102" max="4352" width="9.109375" style="2"/>
    <col min="4353" max="4353" width="27.33203125" style="2" customWidth="1"/>
    <col min="4354" max="4354" width="19" style="2" customWidth="1"/>
    <col min="4355" max="4355" width="9.109375" style="2"/>
    <col min="4356" max="4356" width="19.44140625" style="2" bestFit="1" customWidth="1"/>
    <col min="4357" max="4357" width="12.88671875" style="2" bestFit="1" customWidth="1"/>
    <col min="4358" max="4608" width="9.109375" style="2"/>
    <col min="4609" max="4609" width="27.33203125" style="2" customWidth="1"/>
    <col min="4610" max="4610" width="19" style="2" customWidth="1"/>
    <col min="4611" max="4611" width="9.109375" style="2"/>
    <col min="4612" max="4612" width="19.44140625" style="2" bestFit="1" customWidth="1"/>
    <col min="4613" max="4613" width="12.88671875" style="2" bestFit="1" customWidth="1"/>
    <col min="4614" max="4864" width="9.109375" style="2"/>
    <col min="4865" max="4865" width="27.33203125" style="2" customWidth="1"/>
    <col min="4866" max="4866" width="19" style="2" customWidth="1"/>
    <col min="4867" max="4867" width="9.109375" style="2"/>
    <col min="4868" max="4868" width="19.44140625" style="2" bestFit="1" customWidth="1"/>
    <col min="4869" max="4869" width="12.88671875" style="2" bestFit="1" customWidth="1"/>
    <col min="4870" max="5120" width="9.109375" style="2"/>
    <col min="5121" max="5121" width="27.33203125" style="2" customWidth="1"/>
    <col min="5122" max="5122" width="19" style="2" customWidth="1"/>
    <col min="5123" max="5123" width="9.109375" style="2"/>
    <col min="5124" max="5124" width="19.44140625" style="2" bestFit="1" customWidth="1"/>
    <col min="5125" max="5125" width="12.88671875" style="2" bestFit="1" customWidth="1"/>
    <col min="5126" max="5376" width="9.109375" style="2"/>
    <col min="5377" max="5377" width="27.33203125" style="2" customWidth="1"/>
    <col min="5378" max="5378" width="19" style="2" customWidth="1"/>
    <col min="5379" max="5379" width="9.109375" style="2"/>
    <col min="5380" max="5380" width="19.44140625" style="2" bestFit="1" customWidth="1"/>
    <col min="5381" max="5381" width="12.88671875" style="2" bestFit="1" customWidth="1"/>
    <col min="5382" max="5632" width="9.109375" style="2"/>
    <col min="5633" max="5633" width="27.33203125" style="2" customWidth="1"/>
    <col min="5634" max="5634" width="19" style="2" customWidth="1"/>
    <col min="5635" max="5635" width="9.109375" style="2"/>
    <col min="5636" max="5636" width="19.44140625" style="2" bestFit="1" customWidth="1"/>
    <col min="5637" max="5637" width="12.88671875" style="2" bestFit="1" customWidth="1"/>
    <col min="5638" max="5888" width="9.109375" style="2"/>
    <col min="5889" max="5889" width="27.33203125" style="2" customWidth="1"/>
    <col min="5890" max="5890" width="19" style="2" customWidth="1"/>
    <col min="5891" max="5891" width="9.109375" style="2"/>
    <col min="5892" max="5892" width="19.44140625" style="2" bestFit="1" customWidth="1"/>
    <col min="5893" max="5893" width="12.88671875" style="2" bestFit="1" customWidth="1"/>
    <col min="5894" max="6144" width="9.109375" style="2"/>
    <col min="6145" max="6145" width="27.33203125" style="2" customWidth="1"/>
    <col min="6146" max="6146" width="19" style="2" customWidth="1"/>
    <col min="6147" max="6147" width="9.109375" style="2"/>
    <col min="6148" max="6148" width="19.44140625" style="2" bestFit="1" customWidth="1"/>
    <col min="6149" max="6149" width="12.88671875" style="2" bestFit="1" customWidth="1"/>
    <col min="6150" max="6400" width="9.109375" style="2"/>
    <col min="6401" max="6401" width="27.33203125" style="2" customWidth="1"/>
    <col min="6402" max="6402" width="19" style="2" customWidth="1"/>
    <col min="6403" max="6403" width="9.109375" style="2"/>
    <col min="6404" max="6404" width="19.44140625" style="2" bestFit="1" customWidth="1"/>
    <col min="6405" max="6405" width="12.88671875" style="2" bestFit="1" customWidth="1"/>
    <col min="6406" max="6656" width="9.109375" style="2"/>
    <col min="6657" max="6657" width="27.33203125" style="2" customWidth="1"/>
    <col min="6658" max="6658" width="19" style="2" customWidth="1"/>
    <col min="6659" max="6659" width="9.109375" style="2"/>
    <col min="6660" max="6660" width="19.44140625" style="2" bestFit="1" customWidth="1"/>
    <col min="6661" max="6661" width="12.88671875" style="2" bestFit="1" customWidth="1"/>
    <col min="6662" max="6912" width="9.109375" style="2"/>
    <col min="6913" max="6913" width="27.33203125" style="2" customWidth="1"/>
    <col min="6914" max="6914" width="19" style="2" customWidth="1"/>
    <col min="6915" max="6915" width="9.109375" style="2"/>
    <col min="6916" max="6916" width="19.44140625" style="2" bestFit="1" customWidth="1"/>
    <col min="6917" max="6917" width="12.88671875" style="2" bestFit="1" customWidth="1"/>
    <col min="6918" max="7168" width="9.109375" style="2"/>
    <col min="7169" max="7169" width="27.33203125" style="2" customWidth="1"/>
    <col min="7170" max="7170" width="19" style="2" customWidth="1"/>
    <col min="7171" max="7171" width="9.109375" style="2"/>
    <col min="7172" max="7172" width="19.44140625" style="2" bestFit="1" customWidth="1"/>
    <col min="7173" max="7173" width="12.88671875" style="2" bestFit="1" customWidth="1"/>
    <col min="7174" max="7424" width="9.109375" style="2"/>
    <col min="7425" max="7425" width="27.33203125" style="2" customWidth="1"/>
    <col min="7426" max="7426" width="19" style="2" customWidth="1"/>
    <col min="7427" max="7427" width="9.109375" style="2"/>
    <col min="7428" max="7428" width="19.44140625" style="2" bestFit="1" customWidth="1"/>
    <col min="7429" max="7429" width="12.88671875" style="2" bestFit="1" customWidth="1"/>
    <col min="7430" max="7680" width="9.109375" style="2"/>
    <col min="7681" max="7681" width="27.33203125" style="2" customWidth="1"/>
    <col min="7682" max="7682" width="19" style="2" customWidth="1"/>
    <col min="7683" max="7683" width="9.109375" style="2"/>
    <col min="7684" max="7684" width="19.44140625" style="2" bestFit="1" customWidth="1"/>
    <col min="7685" max="7685" width="12.88671875" style="2" bestFit="1" customWidth="1"/>
    <col min="7686" max="7936" width="9.109375" style="2"/>
    <col min="7937" max="7937" width="27.33203125" style="2" customWidth="1"/>
    <col min="7938" max="7938" width="19" style="2" customWidth="1"/>
    <col min="7939" max="7939" width="9.109375" style="2"/>
    <col min="7940" max="7940" width="19.44140625" style="2" bestFit="1" customWidth="1"/>
    <col min="7941" max="7941" width="12.88671875" style="2" bestFit="1" customWidth="1"/>
    <col min="7942" max="8192" width="9.109375" style="2"/>
    <col min="8193" max="8193" width="27.33203125" style="2" customWidth="1"/>
    <col min="8194" max="8194" width="19" style="2" customWidth="1"/>
    <col min="8195" max="8195" width="9.109375" style="2"/>
    <col min="8196" max="8196" width="19.44140625" style="2" bestFit="1" customWidth="1"/>
    <col min="8197" max="8197" width="12.88671875" style="2" bestFit="1" customWidth="1"/>
    <col min="8198" max="8448" width="9.109375" style="2"/>
    <col min="8449" max="8449" width="27.33203125" style="2" customWidth="1"/>
    <col min="8450" max="8450" width="19" style="2" customWidth="1"/>
    <col min="8451" max="8451" width="9.109375" style="2"/>
    <col min="8452" max="8452" width="19.44140625" style="2" bestFit="1" customWidth="1"/>
    <col min="8453" max="8453" width="12.88671875" style="2" bestFit="1" customWidth="1"/>
    <col min="8454" max="8704" width="9.109375" style="2"/>
    <col min="8705" max="8705" width="27.33203125" style="2" customWidth="1"/>
    <col min="8706" max="8706" width="19" style="2" customWidth="1"/>
    <col min="8707" max="8707" width="9.109375" style="2"/>
    <col min="8708" max="8708" width="19.44140625" style="2" bestFit="1" customWidth="1"/>
    <col min="8709" max="8709" width="12.88671875" style="2" bestFit="1" customWidth="1"/>
    <col min="8710" max="8960" width="9.109375" style="2"/>
    <col min="8961" max="8961" width="27.33203125" style="2" customWidth="1"/>
    <col min="8962" max="8962" width="19" style="2" customWidth="1"/>
    <col min="8963" max="8963" width="9.109375" style="2"/>
    <col min="8964" max="8964" width="19.44140625" style="2" bestFit="1" customWidth="1"/>
    <col min="8965" max="8965" width="12.88671875" style="2" bestFit="1" customWidth="1"/>
    <col min="8966" max="9216" width="9.109375" style="2"/>
    <col min="9217" max="9217" width="27.33203125" style="2" customWidth="1"/>
    <col min="9218" max="9218" width="19" style="2" customWidth="1"/>
    <col min="9219" max="9219" width="9.109375" style="2"/>
    <col min="9220" max="9220" width="19.44140625" style="2" bestFit="1" customWidth="1"/>
    <col min="9221" max="9221" width="12.88671875" style="2" bestFit="1" customWidth="1"/>
    <col min="9222" max="9472" width="9.109375" style="2"/>
    <col min="9473" max="9473" width="27.33203125" style="2" customWidth="1"/>
    <col min="9474" max="9474" width="19" style="2" customWidth="1"/>
    <col min="9475" max="9475" width="9.109375" style="2"/>
    <col min="9476" max="9476" width="19.44140625" style="2" bestFit="1" customWidth="1"/>
    <col min="9477" max="9477" width="12.88671875" style="2" bestFit="1" customWidth="1"/>
    <col min="9478" max="9728" width="9.109375" style="2"/>
    <col min="9729" max="9729" width="27.33203125" style="2" customWidth="1"/>
    <col min="9730" max="9730" width="19" style="2" customWidth="1"/>
    <col min="9731" max="9731" width="9.109375" style="2"/>
    <col min="9732" max="9732" width="19.44140625" style="2" bestFit="1" customWidth="1"/>
    <col min="9733" max="9733" width="12.88671875" style="2" bestFit="1" customWidth="1"/>
    <col min="9734" max="9984" width="9.109375" style="2"/>
    <col min="9985" max="9985" width="27.33203125" style="2" customWidth="1"/>
    <col min="9986" max="9986" width="19" style="2" customWidth="1"/>
    <col min="9987" max="9987" width="9.109375" style="2"/>
    <col min="9988" max="9988" width="19.44140625" style="2" bestFit="1" customWidth="1"/>
    <col min="9989" max="9989" width="12.88671875" style="2" bestFit="1" customWidth="1"/>
    <col min="9990" max="10240" width="9.109375" style="2"/>
    <col min="10241" max="10241" width="27.33203125" style="2" customWidth="1"/>
    <col min="10242" max="10242" width="19" style="2" customWidth="1"/>
    <col min="10243" max="10243" width="9.109375" style="2"/>
    <col min="10244" max="10244" width="19.44140625" style="2" bestFit="1" customWidth="1"/>
    <col min="10245" max="10245" width="12.88671875" style="2" bestFit="1" customWidth="1"/>
    <col min="10246" max="10496" width="9.109375" style="2"/>
    <col min="10497" max="10497" width="27.33203125" style="2" customWidth="1"/>
    <col min="10498" max="10498" width="19" style="2" customWidth="1"/>
    <col min="10499" max="10499" width="9.109375" style="2"/>
    <col min="10500" max="10500" width="19.44140625" style="2" bestFit="1" customWidth="1"/>
    <col min="10501" max="10501" width="12.88671875" style="2" bestFit="1" customWidth="1"/>
    <col min="10502" max="10752" width="9.109375" style="2"/>
    <col min="10753" max="10753" width="27.33203125" style="2" customWidth="1"/>
    <col min="10754" max="10754" width="19" style="2" customWidth="1"/>
    <col min="10755" max="10755" width="9.109375" style="2"/>
    <col min="10756" max="10756" width="19.44140625" style="2" bestFit="1" customWidth="1"/>
    <col min="10757" max="10757" width="12.88671875" style="2" bestFit="1" customWidth="1"/>
    <col min="10758" max="11008" width="9.109375" style="2"/>
    <col min="11009" max="11009" width="27.33203125" style="2" customWidth="1"/>
    <col min="11010" max="11010" width="19" style="2" customWidth="1"/>
    <col min="11011" max="11011" width="9.109375" style="2"/>
    <col min="11012" max="11012" width="19.44140625" style="2" bestFit="1" customWidth="1"/>
    <col min="11013" max="11013" width="12.88671875" style="2" bestFit="1" customWidth="1"/>
    <col min="11014" max="11264" width="9.109375" style="2"/>
    <col min="11265" max="11265" width="27.33203125" style="2" customWidth="1"/>
    <col min="11266" max="11266" width="19" style="2" customWidth="1"/>
    <col min="11267" max="11267" width="9.109375" style="2"/>
    <col min="11268" max="11268" width="19.44140625" style="2" bestFit="1" customWidth="1"/>
    <col min="11269" max="11269" width="12.88671875" style="2" bestFit="1" customWidth="1"/>
    <col min="11270" max="11520" width="9.109375" style="2"/>
    <col min="11521" max="11521" width="27.33203125" style="2" customWidth="1"/>
    <col min="11522" max="11522" width="19" style="2" customWidth="1"/>
    <col min="11523" max="11523" width="9.109375" style="2"/>
    <col min="11524" max="11524" width="19.44140625" style="2" bestFit="1" customWidth="1"/>
    <col min="11525" max="11525" width="12.88671875" style="2" bestFit="1" customWidth="1"/>
    <col min="11526" max="11776" width="9.109375" style="2"/>
    <col min="11777" max="11777" width="27.33203125" style="2" customWidth="1"/>
    <col min="11778" max="11778" width="19" style="2" customWidth="1"/>
    <col min="11779" max="11779" width="9.109375" style="2"/>
    <col min="11780" max="11780" width="19.44140625" style="2" bestFit="1" customWidth="1"/>
    <col min="11781" max="11781" width="12.88671875" style="2" bestFit="1" customWidth="1"/>
    <col min="11782" max="12032" width="9.109375" style="2"/>
    <col min="12033" max="12033" width="27.33203125" style="2" customWidth="1"/>
    <col min="12034" max="12034" width="19" style="2" customWidth="1"/>
    <col min="12035" max="12035" width="9.109375" style="2"/>
    <col min="12036" max="12036" width="19.44140625" style="2" bestFit="1" customWidth="1"/>
    <col min="12037" max="12037" width="12.88671875" style="2" bestFit="1" customWidth="1"/>
    <col min="12038" max="12288" width="9.109375" style="2"/>
    <col min="12289" max="12289" width="27.33203125" style="2" customWidth="1"/>
    <col min="12290" max="12290" width="19" style="2" customWidth="1"/>
    <col min="12291" max="12291" width="9.109375" style="2"/>
    <col min="12292" max="12292" width="19.44140625" style="2" bestFit="1" customWidth="1"/>
    <col min="12293" max="12293" width="12.88671875" style="2" bestFit="1" customWidth="1"/>
    <col min="12294" max="12544" width="9.109375" style="2"/>
    <col min="12545" max="12545" width="27.33203125" style="2" customWidth="1"/>
    <col min="12546" max="12546" width="19" style="2" customWidth="1"/>
    <col min="12547" max="12547" width="9.109375" style="2"/>
    <col min="12548" max="12548" width="19.44140625" style="2" bestFit="1" customWidth="1"/>
    <col min="12549" max="12549" width="12.88671875" style="2" bestFit="1" customWidth="1"/>
    <col min="12550" max="12800" width="9.109375" style="2"/>
    <col min="12801" max="12801" width="27.33203125" style="2" customWidth="1"/>
    <col min="12802" max="12802" width="19" style="2" customWidth="1"/>
    <col min="12803" max="12803" width="9.109375" style="2"/>
    <col min="12804" max="12804" width="19.44140625" style="2" bestFit="1" customWidth="1"/>
    <col min="12805" max="12805" width="12.88671875" style="2" bestFit="1" customWidth="1"/>
    <col min="12806" max="13056" width="9.109375" style="2"/>
    <col min="13057" max="13057" width="27.33203125" style="2" customWidth="1"/>
    <col min="13058" max="13058" width="19" style="2" customWidth="1"/>
    <col min="13059" max="13059" width="9.109375" style="2"/>
    <col min="13060" max="13060" width="19.44140625" style="2" bestFit="1" customWidth="1"/>
    <col min="13061" max="13061" width="12.88671875" style="2" bestFit="1" customWidth="1"/>
    <col min="13062" max="13312" width="9.109375" style="2"/>
    <col min="13313" max="13313" width="27.33203125" style="2" customWidth="1"/>
    <col min="13314" max="13314" width="19" style="2" customWidth="1"/>
    <col min="13315" max="13315" width="9.109375" style="2"/>
    <col min="13316" max="13316" width="19.44140625" style="2" bestFit="1" customWidth="1"/>
    <col min="13317" max="13317" width="12.88671875" style="2" bestFit="1" customWidth="1"/>
    <col min="13318" max="13568" width="9.109375" style="2"/>
    <col min="13569" max="13569" width="27.33203125" style="2" customWidth="1"/>
    <col min="13570" max="13570" width="19" style="2" customWidth="1"/>
    <col min="13571" max="13571" width="9.109375" style="2"/>
    <col min="13572" max="13572" width="19.44140625" style="2" bestFit="1" customWidth="1"/>
    <col min="13573" max="13573" width="12.88671875" style="2" bestFit="1" customWidth="1"/>
    <col min="13574" max="13824" width="9.109375" style="2"/>
    <col min="13825" max="13825" width="27.33203125" style="2" customWidth="1"/>
    <col min="13826" max="13826" width="19" style="2" customWidth="1"/>
    <col min="13827" max="13827" width="9.109375" style="2"/>
    <col min="13828" max="13828" width="19.44140625" style="2" bestFit="1" customWidth="1"/>
    <col min="13829" max="13829" width="12.88671875" style="2" bestFit="1" customWidth="1"/>
    <col min="13830" max="14080" width="9.109375" style="2"/>
    <col min="14081" max="14081" width="27.33203125" style="2" customWidth="1"/>
    <col min="14082" max="14082" width="19" style="2" customWidth="1"/>
    <col min="14083" max="14083" width="9.109375" style="2"/>
    <col min="14084" max="14084" width="19.44140625" style="2" bestFit="1" customWidth="1"/>
    <col min="14085" max="14085" width="12.88671875" style="2" bestFit="1" customWidth="1"/>
    <col min="14086" max="14336" width="9.109375" style="2"/>
    <col min="14337" max="14337" width="27.33203125" style="2" customWidth="1"/>
    <col min="14338" max="14338" width="19" style="2" customWidth="1"/>
    <col min="14339" max="14339" width="9.109375" style="2"/>
    <col min="14340" max="14340" width="19.44140625" style="2" bestFit="1" customWidth="1"/>
    <col min="14341" max="14341" width="12.88671875" style="2" bestFit="1" customWidth="1"/>
    <col min="14342" max="14592" width="9.109375" style="2"/>
    <col min="14593" max="14593" width="27.33203125" style="2" customWidth="1"/>
    <col min="14594" max="14594" width="19" style="2" customWidth="1"/>
    <col min="14595" max="14595" width="9.109375" style="2"/>
    <col min="14596" max="14596" width="19.44140625" style="2" bestFit="1" customWidth="1"/>
    <col min="14597" max="14597" width="12.88671875" style="2" bestFit="1" customWidth="1"/>
    <col min="14598" max="14848" width="9.109375" style="2"/>
    <col min="14849" max="14849" width="27.33203125" style="2" customWidth="1"/>
    <col min="14850" max="14850" width="19" style="2" customWidth="1"/>
    <col min="14851" max="14851" width="9.109375" style="2"/>
    <col min="14852" max="14852" width="19.44140625" style="2" bestFit="1" customWidth="1"/>
    <col min="14853" max="14853" width="12.88671875" style="2" bestFit="1" customWidth="1"/>
    <col min="14854" max="15104" width="9.109375" style="2"/>
    <col min="15105" max="15105" width="27.33203125" style="2" customWidth="1"/>
    <col min="15106" max="15106" width="19" style="2" customWidth="1"/>
    <col min="15107" max="15107" width="9.109375" style="2"/>
    <col min="15108" max="15108" width="19.44140625" style="2" bestFit="1" customWidth="1"/>
    <col min="15109" max="15109" width="12.88671875" style="2" bestFit="1" customWidth="1"/>
    <col min="15110" max="15360" width="9.109375" style="2"/>
    <col min="15361" max="15361" width="27.33203125" style="2" customWidth="1"/>
    <col min="15362" max="15362" width="19" style="2" customWidth="1"/>
    <col min="15363" max="15363" width="9.109375" style="2"/>
    <col min="15364" max="15364" width="19.44140625" style="2" bestFit="1" customWidth="1"/>
    <col min="15365" max="15365" width="12.88671875" style="2" bestFit="1" customWidth="1"/>
    <col min="15366" max="15616" width="9.109375" style="2"/>
    <col min="15617" max="15617" width="27.33203125" style="2" customWidth="1"/>
    <col min="15618" max="15618" width="19" style="2" customWidth="1"/>
    <col min="15619" max="15619" width="9.109375" style="2"/>
    <col min="15620" max="15620" width="19.44140625" style="2" bestFit="1" customWidth="1"/>
    <col min="15621" max="15621" width="12.88671875" style="2" bestFit="1" customWidth="1"/>
    <col min="15622" max="15872" width="9.109375" style="2"/>
    <col min="15873" max="15873" width="27.33203125" style="2" customWidth="1"/>
    <col min="15874" max="15874" width="19" style="2" customWidth="1"/>
    <col min="15875" max="15875" width="9.109375" style="2"/>
    <col min="15876" max="15876" width="19.44140625" style="2" bestFit="1" customWidth="1"/>
    <col min="15877" max="15877" width="12.88671875" style="2" bestFit="1" customWidth="1"/>
    <col min="15878" max="16128" width="9.109375" style="2"/>
    <col min="16129" max="16129" width="27.33203125" style="2" customWidth="1"/>
    <col min="16130" max="16130" width="19" style="2" customWidth="1"/>
    <col min="16131" max="16131" width="9.109375" style="2"/>
    <col min="16132" max="16132" width="19.44140625" style="2" bestFit="1" customWidth="1"/>
    <col min="16133" max="16133" width="12.88671875" style="2" bestFit="1" customWidth="1"/>
    <col min="16134" max="16384" width="9.109375" style="2"/>
  </cols>
  <sheetData>
    <row r="1" spans="1:5" x14ac:dyDescent="0.3">
      <c r="A1" s="1" t="s">
        <v>0</v>
      </c>
      <c r="D1" s="1" t="s">
        <v>2</v>
      </c>
    </row>
    <row r="2" spans="1:5" x14ac:dyDescent="0.3">
      <c r="D2" s="2" t="s">
        <v>4</v>
      </c>
      <c r="E2" s="2" t="s">
        <v>34</v>
      </c>
    </row>
    <row r="3" spans="1:5" x14ac:dyDescent="0.3">
      <c r="A3" s="1" t="s">
        <v>1</v>
      </c>
      <c r="D3" s="2" t="s">
        <v>7</v>
      </c>
      <c r="E3" s="2" t="s">
        <v>8</v>
      </c>
    </row>
    <row r="4" spans="1:5" x14ac:dyDescent="0.3">
      <c r="A4" s="3" t="s">
        <v>3</v>
      </c>
      <c r="B4" s="22">
        <f>125*E15</f>
        <v>125</v>
      </c>
      <c r="D4" s="4" t="s">
        <v>10</v>
      </c>
      <c r="E4" s="4" t="s">
        <v>35</v>
      </c>
    </row>
    <row r="5" spans="1:5" x14ac:dyDescent="0.3">
      <c r="A5" s="5" t="s">
        <v>6</v>
      </c>
      <c r="B5" s="14">
        <v>0.08</v>
      </c>
      <c r="D5" s="4" t="s">
        <v>12</v>
      </c>
      <c r="E5" s="4" t="s">
        <v>13</v>
      </c>
    </row>
    <row r="6" spans="1:5" x14ac:dyDescent="0.3">
      <c r="A6" s="5" t="s">
        <v>9</v>
      </c>
      <c r="B6" s="22">
        <f>150*E15</f>
        <v>150</v>
      </c>
      <c r="D6" s="4" t="s">
        <v>15</v>
      </c>
      <c r="E6" s="4" t="s">
        <v>18</v>
      </c>
    </row>
    <row r="7" spans="1:5" x14ac:dyDescent="0.3">
      <c r="A7" s="5" t="s">
        <v>33</v>
      </c>
      <c r="B7" s="22">
        <f>5*E15</f>
        <v>5</v>
      </c>
      <c r="D7" s="4" t="s">
        <v>17</v>
      </c>
      <c r="E7" s="4" t="s">
        <v>36</v>
      </c>
    </row>
    <row r="8" spans="1:5" x14ac:dyDescent="0.3">
      <c r="A8" s="3" t="s">
        <v>11</v>
      </c>
      <c r="B8" s="13">
        <v>225</v>
      </c>
      <c r="D8" s="4" t="s">
        <v>19</v>
      </c>
      <c r="E8" s="4" t="s">
        <v>5</v>
      </c>
    </row>
    <row r="9" spans="1:5" x14ac:dyDescent="0.3">
      <c r="A9" s="5" t="s">
        <v>14</v>
      </c>
      <c r="B9" s="15">
        <v>1200</v>
      </c>
      <c r="D9" s="4" t="s">
        <v>22</v>
      </c>
      <c r="E9" s="4" t="s">
        <v>23</v>
      </c>
    </row>
    <row r="10" spans="1:5" x14ac:dyDescent="0.3">
      <c r="A10" s="5" t="s">
        <v>16</v>
      </c>
      <c r="B10" s="16">
        <f>1/52</f>
        <v>1.9230769230769232E-2</v>
      </c>
      <c r="D10" s="4" t="s">
        <v>37</v>
      </c>
      <c r="E10" s="4" t="s">
        <v>20</v>
      </c>
    </row>
    <row r="11" spans="1:5" x14ac:dyDescent="0.3">
      <c r="B11" s="17"/>
      <c r="D11" s="4"/>
      <c r="E11" s="4"/>
    </row>
    <row r="12" spans="1:5" x14ac:dyDescent="0.3">
      <c r="A12" s="6" t="s">
        <v>21</v>
      </c>
      <c r="B12" s="17"/>
    </row>
    <row r="13" spans="1:5" x14ac:dyDescent="0.3">
      <c r="A13" s="2" t="s">
        <v>24</v>
      </c>
      <c r="B13" s="18">
        <v>132.84222412109375</v>
      </c>
      <c r="D13" s="2" t="s">
        <v>32</v>
      </c>
      <c r="E13" s="7">
        <f>SQRT(2*Fixed_ordering_cost*Annual_demand/(Unit_storage_cost+Annual_interest_rate*Unit_purchasing_cost))</f>
        <v>132.84223283101429</v>
      </c>
    </row>
    <row r="14" spans="1:5" x14ac:dyDescent="0.3">
      <c r="A14" s="2" t="s">
        <v>25</v>
      </c>
      <c r="B14" s="19">
        <f>Annual_demand/Order_quantity</f>
        <v>9.0332724247836076</v>
      </c>
    </row>
    <row r="15" spans="1:5" x14ac:dyDescent="0.3">
      <c r="A15" s="2" t="s">
        <v>26</v>
      </c>
      <c r="B15" s="19">
        <f>365/Orders_per_year</f>
        <v>40.406176503499353</v>
      </c>
      <c r="D15" s="2" t="s">
        <v>41</v>
      </c>
      <c r="E15" s="23">
        <v>1</v>
      </c>
    </row>
    <row r="16" spans="1:5" x14ac:dyDescent="0.3">
      <c r="B16" s="19"/>
    </row>
    <row r="17" spans="1:2" x14ac:dyDescent="0.3">
      <c r="A17" s="1" t="s">
        <v>38</v>
      </c>
      <c r="B17" s="19"/>
    </row>
    <row r="18" spans="1:2" x14ac:dyDescent="0.3">
      <c r="A18" s="2" t="s">
        <v>27</v>
      </c>
      <c r="B18" s="20">
        <f>Fixed_ordering_cost*Orders_per_year</f>
        <v>1129.1590530979508</v>
      </c>
    </row>
    <row r="19" spans="1:2" x14ac:dyDescent="0.3">
      <c r="A19" s="2" t="s">
        <v>28</v>
      </c>
      <c r="B19" s="20">
        <f>(Unit_storage_cost+Annual_interest_rate*Unit_purchasing_cost)*Order_quantity/2</f>
        <v>1129.1589050292969</v>
      </c>
    </row>
    <row r="20" spans="1:2" x14ac:dyDescent="0.3">
      <c r="B20" s="20"/>
    </row>
    <row r="21" spans="1:2" x14ac:dyDescent="0.3">
      <c r="A21" s="1" t="s">
        <v>39</v>
      </c>
      <c r="B21" s="20"/>
    </row>
    <row r="22" spans="1:2" x14ac:dyDescent="0.3">
      <c r="A22" s="2" t="s">
        <v>29</v>
      </c>
      <c r="B22" s="20">
        <f>Unit_purchasing_cost*Annual_demand</f>
        <v>180000</v>
      </c>
    </row>
    <row r="23" spans="1:2" x14ac:dyDescent="0.3">
      <c r="A23" s="2" t="s">
        <v>30</v>
      </c>
      <c r="B23" s="20">
        <f>Selling_price_per_unit*Annual_demand</f>
        <v>270000</v>
      </c>
    </row>
    <row r="24" spans="1:2" x14ac:dyDescent="0.3">
      <c r="B24" s="20"/>
    </row>
    <row r="25" spans="1:2" x14ac:dyDescent="0.3">
      <c r="A25" s="1" t="s">
        <v>40</v>
      </c>
      <c r="B25" s="20"/>
    </row>
    <row r="26" spans="1:2" x14ac:dyDescent="0.3">
      <c r="A26" s="2" t="s">
        <v>31</v>
      </c>
      <c r="B26" s="21">
        <f>B23-SUM(B18:B19,B22)</f>
        <v>87741.682041872758</v>
      </c>
    </row>
    <row r="27" spans="1:2" x14ac:dyDescent="0.3">
      <c r="B27" s="8"/>
    </row>
    <row r="30" spans="1:2" x14ac:dyDescent="0.3">
      <c r="A30" s="1"/>
    </row>
    <row r="32" spans="1:2" x14ac:dyDescent="0.3">
      <c r="A32" s="9"/>
      <c r="B32" s="9"/>
    </row>
    <row r="33" spans="2:2" x14ac:dyDescent="0.3">
      <c r="B33" s="10"/>
    </row>
    <row r="34" spans="2:2" x14ac:dyDescent="0.3">
      <c r="B34" s="8"/>
    </row>
    <row r="35" spans="2:2" x14ac:dyDescent="0.3">
      <c r="B35" s="8"/>
    </row>
    <row r="36" spans="2:2" x14ac:dyDescent="0.3">
      <c r="B36" s="8"/>
    </row>
    <row r="37" spans="2:2" x14ac:dyDescent="0.3">
      <c r="B37" s="8"/>
    </row>
    <row r="38" spans="2:2" x14ac:dyDescent="0.3">
      <c r="B38" s="8"/>
    </row>
    <row r="39" spans="2:2" x14ac:dyDescent="0.3">
      <c r="B39" s="8"/>
    </row>
    <row r="40" spans="2:2" x14ac:dyDescent="0.3">
      <c r="B40" s="8"/>
    </row>
    <row r="41" spans="2:2" x14ac:dyDescent="0.3">
      <c r="B41" s="8"/>
    </row>
    <row r="42" spans="2:2" x14ac:dyDescent="0.3">
      <c r="B42" s="8"/>
    </row>
    <row r="43" spans="2:2" x14ac:dyDescent="0.3">
      <c r="B43" s="8"/>
    </row>
    <row r="44" spans="2:2" x14ac:dyDescent="0.3">
      <c r="B44" s="8"/>
    </row>
    <row r="45" spans="2:2" x14ac:dyDescent="0.3">
      <c r="B45" s="8"/>
    </row>
    <row r="46" spans="2:2" x14ac:dyDescent="0.3">
      <c r="B46" s="8"/>
    </row>
    <row r="47" spans="2:2" x14ac:dyDescent="0.3">
      <c r="B47" s="8"/>
    </row>
    <row r="49" spans="1:2" x14ac:dyDescent="0.3">
      <c r="A49" s="11"/>
    </row>
    <row r="51" spans="1:2" x14ac:dyDescent="0.3">
      <c r="A51" s="9"/>
      <c r="B51" s="9"/>
    </row>
    <row r="52" spans="1:2" x14ac:dyDescent="0.3">
      <c r="B52" s="7"/>
    </row>
    <row r="53" spans="1:2" x14ac:dyDescent="0.3">
      <c r="B53" s="12"/>
    </row>
    <row r="54" spans="1:2" x14ac:dyDescent="0.3">
      <c r="B54" s="12"/>
    </row>
    <row r="55" spans="1:2" x14ac:dyDescent="0.3">
      <c r="B55" s="12"/>
    </row>
    <row r="56" spans="1:2" x14ac:dyDescent="0.3">
      <c r="B56" s="12"/>
    </row>
    <row r="57" spans="1:2" x14ac:dyDescent="0.3">
      <c r="B57" s="12"/>
    </row>
    <row r="58" spans="1:2" x14ac:dyDescent="0.3">
      <c r="B58" s="12"/>
    </row>
    <row r="59" spans="1:2" x14ac:dyDescent="0.3">
      <c r="B59" s="12"/>
    </row>
    <row r="60" spans="1:2" x14ac:dyDescent="0.3">
      <c r="B60" s="12"/>
    </row>
    <row r="61" spans="1:2" x14ac:dyDescent="0.3">
      <c r="B61" s="12"/>
    </row>
    <row r="62" spans="1:2" x14ac:dyDescent="0.3">
      <c r="B62" s="12"/>
    </row>
    <row r="63" spans="1:2" x14ac:dyDescent="0.3">
      <c r="B63" s="12"/>
    </row>
    <row r="64" spans="1:2" x14ac:dyDescent="0.3">
      <c r="B64" s="12"/>
    </row>
    <row r="65" spans="2:2" x14ac:dyDescent="0.3">
      <c r="B65" s="12"/>
    </row>
    <row r="66" spans="2:2" x14ac:dyDescent="0.3">
      <c r="B66" s="12"/>
    </row>
    <row r="67" spans="2:2" x14ac:dyDescent="0.3">
      <c r="B67" s="12"/>
    </row>
    <row r="68" spans="2:2" x14ac:dyDescent="0.3">
      <c r="B68" s="12"/>
    </row>
    <row r="69" spans="2:2" x14ac:dyDescent="0.3">
      <c r="B69" s="12"/>
    </row>
  </sheetData>
  <printOptions horizontalCentered="1" verticalCentered="1" headings="1" gridLines="1" gridLinesSet="0"/>
  <pageMargins left="0.75" right="0.75" top="1" bottom="1" header="0.5" footer="0.5"/>
  <pageSetup scale="47"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heetViews>
  <sheetFormatPr defaultRowHeight="14.4" x14ac:dyDescent="0.3"/>
  <sheetData>
    <row r="1" spans="1:2" x14ac:dyDescent="0.3">
      <c r="A1">
        <v>1</v>
      </c>
    </row>
    <row r="2" spans="1:2" x14ac:dyDescent="0.3">
      <c r="A2" t="s">
        <v>42</v>
      </c>
    </row>
    <row r="3" spans="1:2" x14ac:dyDescent="0.3">
      <c r="A3">
        <v>1</v>
      </c>
    </row>
    <row r="4" spans="1:2" x14ac:dyDescent="0.3">
      <c r="A4">
        <v>0.5</v>
      </c>
    </row>
    <row r="5" spans="1:2" x14ac:dyDescent="0.3">
      <c r="A5">
        <v>5</v>
      </c>
    </row>
    <row r="6" spans="1:2" x14ac:dyDescent="0.3">
      <c r="A6">
        <v>0.25</v>
      </c>
    </row>
    <row r="8" spans="1:2" x14ac:dyDescent="0.3">
      <c r="A8" s="24"/>
      <c r="B8" s="24"/>
    </row>
    <row r="9" spans="1:2" x14ac:dyDescent="0.3">
      <c r="A9" t="s">
        <v>49</v>
      </c>
    </row>
    <row r="10" spans="1:2" x14ac:dyDescent="0.3">
      <c r="A10" t="s">
        <v>43</v>
      </c>
    </row>
    <row r="15" spans="1:2" x14ac:dyDescent="0.3">
      <c r="B15" s="2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
  <sheetViews>
    <sheetView workbookViewId="0"/>
  </sheetViews>
  <sheetFormatPr defaultRowHeight="14.4" x14ac:dyDescent="0.3"/>
  <sheetData>
    <row r="1" spans="1:11" x14ac:dyDescent="0.3">
      <c r="A1" s="25" t="s">
        <v>44</v>
      </c>
      <c r="K1" s="29" t="str">
        <f>CONCATENATE("Sensitivity of ",$K$4," to ","Change factor")</f>
        <v>Sensitivity of Order_quantity to Change factor</v>
      </c>
    </row>
    <row r="3" spans="1:11" x14ac:dyDescent="0.3">
      <c r="A3" t="s">
        <v>45</v>
      </c>
      <c r="K3" t="s">
        <v>48</v>
      </c>
    </row>
    <row r="4" spans="1:11" ht="72.599999999999994" x14ac:dyDescent="0.3">
      <c r="B4" s="27" t="s">
        <v>15</v>
      </c>
      <c r="C4" s="27" t="s">
        <v>46</v>
      </c>
      <c r="D4" s="27" t="s">
        <v>47</v>
      </c>
      <c r="J4" s="29">
        <f>MATCH($K$4,OutputAddresses,0)</f>
        <v>1</v>
      </c>
      <c r="K4" s="28" t="s">
        <v>15</v>
      </c>
    </row>
    <row r="5" spans="1:11" x14ac:dyDescent="0.3">
      <c r="A5" s="26">
        <v>0.5</v>
      </c>
      <c r="B5" s="36">
        <v>132.84220839547302</v>
      </c>
      <c r="C5" s="30">
        <v>564.58000000000004</v>
      </c>
      <c r="D5" s="31">
        <v>564.58000000000004</v>
      </c>
      <c r="E5" s="39">
        <f t="shared" ref="E5:E23" si="0">C5/C$7</f>
        <v>0.5</v>
      </c>
      <c r="F5" s="39">
        <f t="shared" ref="F5:F23" si="1">D5/D$7</f>
        <v>0.5</v>
      </c>
      <c r="K5">
        <f>INDEX(OutputValues,1,$J$4)</f>
        <v>132.84220839547302</v>
      </c>
    </row>
    <row r="6" spans="1:11" x14ac:dyDescent="0.3">
      <c r="A6" s="26">
        <v>0.75</v>
      </c>
      <c r="B6" s="37">
        <v>132.84220370806713</v>
      </c>
      <c r="C6" s="32">
        <v>846.87</v>
      </c>
      <c r="D6" s="33">
        <v>846.87</v>
      </c>
      <c r="E6" s="39">
        <f t="shared" si="0"/>
        <v>0.75</v>
      </c>
      <c r="F6" s="39">
        <f t="shared" si="1"/>
        <v>0.75</v>
      </c>
      <c r="K6">
        <f>INDEX(OutputValues,2,$J$4)</f>
        <v>132.84220370806713</v>
      </c>
    </row>
    <row r="7" spans="1:11" x14ac:dyDescent="0.3">
      <c r="A7" s="26">
        <v>1</v>
      </c>
      <c r="B7" s="37">
        <v>132.84219978935536</v>
      </c>
      <c r="C7" s="32">
        <v>1129.1600000000001</v>
      </c>
      <c r="D7" s="33">
        <v>1129.1600000000001</v>
      </c>
      <c r="E7" s="39">
        <f t="shared" si="0"/>
        <v>1</v>
      </c>
      <c r="F7" s="39">
        <f t="shared" si="1"/>
        <v>1</v>
      </c>
      <c r="K7">
        <f>INDEX(OutputValues,3,$J$4)</f>
        <v>132.84219978935536</v>
      </c>
    </row>
    <row r="8" spans="1:11" x14ac:dyDescent="0.3">
      <c r="A8" s="26">
        <v>1.25</v>
      </c>
      <c r="B8" s="37">
        <v>132.84219978935536</v>
      </c>
      <c r="C8" s="32">
        <v>1411.45</v>
      </c>
      <c r="D8" s="33">
        <v>1411.45</v>
      </c>
      <c r="E8" s="39">
        <f t="shared" si="0"/>
        <v>1.25</v>
      </c>
      <c r="F8" s="39">
        <f t="shared" si="1"/>
        <v>1.25</v>
      </c>
      <c r="K8">
        <f>INDEX(OutputValues,4,$J$4)</f>
        <v>132.84219978935536</v>
      </c>
    </row>
    <row r="9" spans="1:11" x14ac:dyDescent="0.3">
      <c r="A9" s="26">
        <v>1.5</v>
      </c>
      <c r="B9" s="37">
        <v>132.84219444273745</v>
      </c>
      <c r="C9" s="32">
        <v>1693.74</v>
      </c>
      <c r="D9" s="33">
        <v>1693.74</v>
      </c>
      <c r="E9" s="39">
        <f t="shared" si="0"/>
        <v>1.5</v>
      </c>
      <c r="F9" s="39">
        <f t="shared" si="1"/>
        <v>1.5</v>
      </c>
      <c r="K9">
        <f>INDEX(OutputValues,5,$J$4)</f>
        <v>132.84219444273745</v>
      </c>
    </row>
    <row r="10" spans="1:11" x14ac:dyDescent="0.3">
      <c r="A10" s="26">
        <v>1.75</v>
      </c>
      <c r="B10" s="37">
        <v>132.84219087780357</v>
      </c>
      <c r="C10" s="32">
        <v>1976.03</v>
      </c>
      <c r="D10" s="33">
        <v>1976.03</v>
      </c>
      <c r="E10" s="39">
        <f t="shared" si="0"/>
        <v>1.7499999999999998</v>
      </c>
      <c r="F10" s="39">
        <f t="shared" si="1"/>
        <v>1.7499999999999998</v>
      </c>
      <c r="K10">
        <f>INDEX(OutputValues,6,$J$4)</f>
        <v>132.84219087780357</v>
      </c>
    </row>
    <row r="11" spans="1:11" x14ac:dyDescent="0.3">
      <c r="A11" s="26">
        <v>2</v>
      </c>
      <c r="B11" s="37">
        <v>132.84219087780357</v>
      </c>
      <c r="C11" s="32">
        <v>2258.3200000000002</v>
      </c>
      <c r="D11" s="33">
        <v>2258.3200000000002</v>
      </c>
      <c r="E11" s="39">
        <f t="shared" si="0"/>
        <v>2</v>
      </c>
      <c r="F11" s="39">
        <f t="shared" si="1"/>
        <v>2</v>
      </c>
      <c r="K11">
        <f>INDEX(OutputValues,7,$J$4)</f>
        <v>132.84219087780357</v>
      </c>
    </row>
    <row r="12" spans="1:11" x14ac:dyDescent="0.3">
      <c r="A12" s="26">
        <v>2.25</v>
      </c>
      <c r="B12" s="37">
        <v>132.84219087780357</v>
      </c>
      <c r="C12" s="32">
        <v>2540.61</v>
      </c>
      <c r="D12" s="33">
        <v>2540.61</v>
      </c>
      <c r="E12" s="39">
        <f t="shared" si="0"/>
        <v>2.25</v>
      </c>
      <c r="F12" s="39">
        <f t="shared" si="1"/>
        <v>2.25</v>
      </c>
      <c r="K12">
        <f>INDEX(OutputValues,8,$J$4)</f>
        <v>132.84219087780357</v>
      </c>
    </row>
    <row r="13" spans="1:11" x14ac:dyDescent="0.3">
      <c r="A13" s="26">
        <v>2.5</v>
      </c>
      <c r="B13" s="37">
        <v>132.84219087780357</v>
      </c>
      <c r="C13" s="32">
        <v>2822.9</v>
      </c>
      <c r="D13" s="33">
        <v>2822.9</v>
      </c>
      <c r="E13" s="39">
        <f t="shared" si="0"/>
        <v>2.5</v>
      </c>
      <c r="F13" s="39">
        <f t="shared" si="1"/>
        <v>2.5</v>
      </c>
      <c r="K13">
        <f>INDEX(OutputValues,9,$J$4)</f>
        <v>132.84219087780357</v>
      </c>
    </row>
    <row r="14" spans="1:11" x14ac:dyDescent="0.3">
      <c r="A14" s="26">
        <v>2.75</v>
      </c>
      <c r="B14" s="37">
        <v>132.84219087780357</v>
      </c>
      <c r="C14" s="32">
        <v>3105.19</v>
      </c>
      <c r="D14" s="33">
        <v>3105.19</v>
      </c>
      <c r="E14" s="39">
        <f t="shared" si="0"/>
        <v>2.75</v>
      </c>
      <c r="F14" s="39">
        <f t="shared" si="1"/>
        <v>2.75</v>
      </c>
      <c r="K14">
        <f>INDEX(OutputValues,10,$J$4)</f>
        <v>132.84219087780357</v>
      </c>
    </row>
    <row r="15" spans="1:11" x14ac:dyDescent="0.3">
      <c r="A15" s="26">
        <v>3</v>
      </c>
      <c r="B15" s="37">
        <v>132.84218738892784</v>
      </c>
      <c r="C15" s="32">
        <v>3387.48</v>
      </c>
      <c r="D15" s="33">
        <v>3387.48</v>
      </c>
      <c r="E15" s="39">
        <f t="shared" si="0"/>
        <v>3</v>
      </c>
      <c r="F15" s="39">
        <f t="shared" si="1"/>
        <v>3</v>
      </c>
      <c r="K15">
        <f>INDEX(OutputValues,11,$J$4)</f>
        <v>132.84218738892784</v>
      </c>
    </row>
    <row r="16" spans="1:11" x14ac:dyDescent="0.3">
      <c r="A16" s="26">
        <v>3.25</v>
      </c>
      <c r="B16" s="37">
        <v>132.84218335916358</v>
      </c>
      <c r="C16" s="32">
        <v>3669.77</v>
      </c>
      <c r="D16" s="33">
        <v>3669.77</v>
      </c>
      <c r="E16" s="39">
        <f t="shared" si="0"/>
        <v>3.2499999999999996</v>
      </c>
      <c r="F16" s="39">
        <f t="shared" si="1"/>
        <v>3.2499999999999996</v>
      </c>
      <c r="K16">
        <f>INDEX(OutputValues,12,$J$4)</f>
        <v>132.84218335916358</v>
      </c>
    </row>
    <row r="17" spans="1:11" x14ac:dyDescent="0.3">
      <c r="A17" s="26">
        <v>3.5</v>
      </c>
      <c r="B17" s="37">
        <v>132.84217988484963</v>
      </c>
      <c r="C17" s="32">
        <v>3952.06</v>
      </c>
      <c r="D17" s="33">
        <v>3952.05</v>
      </c>
      <c r="E17" s="39">
        <f t="shared" si="0"/>
        <v>3.4999999999999996</v>
      </c>
      <c r="F17" s="39">
        <f t="shared" si="1"/>
        <v>3.4999911438591518</v>
      </c>
      <c r="K17">
        <f>INDEX(OutputValues,13,$J$4)</f>
        <v>132.84217988484963</v>
      </c>
    </row>
    <row r="18" spans="1:11" x14ac:dyDescent="0.3">
      <c r="A18" s="26">
        <v>3.75</v>
      </c>
      <c r="B18" s="37">
        <v>132.84217988484963</v>
      </c>
      <c r="C18" s="32">
        <v>4234.3500000000004</v>
      </c>
      <c r="D18" s="33">
        <v>4234.34</v>
      </c>
      <c r="E18" s="39">
        <f t="shared" si="0"/>
        <v>3.75</v>
      </c>
      <c r="F18" s="39">
        <f t="shared" si="1"/>
        <v>3.7499911438591518</v>
      </c>
      <c r="K18">
        <f>INDEX(OutputValues,14,$J$4)</f>
        <v>132.84217988484963</v>
      </c>
    </row>
    <row r="19" spans="1:11" x14ac:dyDescent="0.3">
      <c r="A19" s="26">
        <v>4</v>
      </c>
      <c r="B19" s="37">
        <v>132.84217988484963</v>
      </c>
      <c r="C19" s="32">
        <v>4516.6400000000003</v>
      </c>
      <c r="D19" s="33">
        <v>4516.63</v>
      </c>
      <c r="E19" s="39">
        <f t="shared" si="0"/>
        <v>4</v>
      </c>
      <c r="F19" s="39">
        <f t="shared" si="1"/>
        <v>3.9999911438591518</v>
      </c>
      <c r="K19">
        <f>INDEX(OutputValues,15,$J$4)</f>
        <v>132.84217988484963</v>
      </c>
    </row>
    <row r="20" spans="1:11" x14ac:dyDescent="0.3">
      <c r="A20" s="26">
        <v>4.25</v>
      </c>
      <c r="B20" s="37">
        <v>132.84217669694635</v>
      </c>
      <c r="C20" s="32">
        <v>4798.93</v>
      </c>
      <c r="D20" s="33">
        <v>4798.92</v>
      </c>
      <c r="E20" s="39">
        <f t="shared" si="0"/>
        <v>4.25</v>
      </c>
      <c r="F20" s="39">
        <f t="shared" si="1"/>
        <v>4.2499911438591518</v>
      </c>
      <c r="K20">
        <f>INDEX(OutputValues,16,$J$4)</f>
        <v>132.84217669694635</v>
      </c>
    </row>
    <row r="21" spans="1:11" x14ac:dyDescent="0.3">
      <c r="A21" s="26">
        <v>4.5</v>
      </c>
      <c r="B21" s="37">
        <v>132.84217669694635</v>
      </c>
      <c r="C21" s="32">
        <v>5081.22</v>
      </c>
      <c r="D21" s="33">
        <v>5081.21</v>
      </c>
      <c r="E21" s="39">
        <f t="shared" si="0"/>
        <v>4.5</v>
      </c>
      <c r="F21" s="39">
        <f t="shared" si="1"/>
        <v>4.4999911438591518</v>
      </c>
      <c r="K21">
        <f>INDEX(OutputValues,17,$J$4)</f>
        <v>132.84217669694635</v>
      </c>
    </row>
    <row r="22" spans="1:11" x14ac:dyDescent="0.3">
      <c r="A22" s="26">
        <v>4.75</v>
      </c>
      <c r="B22" s="37">
        <v>132.84217669694635</v>
      </c>
      <c r="C22" s="32">
        <v>5363.51</v>
      </c>
      <c r="D22" s="33">
        <v>5363.5</v>
      </c>
      <c r="E22" s="39">
        <f t="shared" si="0"/>
        <v>4.75</v>
      </c>
      <c r="F22" s="39">
        <f t="shared" si="1"/>
        <v>4.7499911438591518</v>
      </c>
      <c r="K22">
        <f>INDEX(OutputValues,18,$J$4)</f>
        <v>132.84217669694635</v>
      </c>
    </row>
    <row r="23" spans="1:11" x14ac:dyDescent="0.3">
      <c r="A23" s="26">
        <v>5</v>
      </c>
      <c r="B23" s="38">
        <v>132.84217669694635</v>
      </c>
      <c r="C23" s="34">
        <v>5645.8</v>
      </c>
      <c r="D23" s="35">
        <v>5645.79</v>
      </c>
      <c r="E23" s="39">
        <f t="shared" si="0"/>
        <v>5</v>
      </c>
      <c r="F23" s="39">
        <f t="shared" si="1"/>
        <v>4.9999911438591518</v>
      </c>
      <c r="K23">
        <f>INDEX(OutputValues,19,$J$4)</f>
        <v>132.84217669694635</v>
      </c>
    </row>
  </sheetData>
  <dataValidations count="1">
    <dataValidation type="list" allowBlank="1" showInputMessage="1" showErrorMessage="1" sqref="K4">
      <formula1>OutputAddresses</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13</vt:i4>
      </vt:variant>
    </vt:vector>
  </HeadingPairs>
  <TitlesOfParts>
    <vt:vector size="15" baseType="lpstr">
      <vt:lpstr>Model</vt:lpstr>
      <vt:lpstr>STS_1</vt:lpstr>
      <vt:lpstr>Annual_demand</vt:lpstr>
      <vt:lpstr>Annual_interest_rate</vt:lpstr>
      <vt:lpstr>Annual_profit</vt:lpstr>
      <vt:lpstr>STS_1!ChartData</vt:lpstr>
      <vt:lpstr>Fixed_ordering_cost</vt:lpstr>
      <vt:lpstr>STS_1!InputValues</vt:lpstr>
      <vt:lpstr>Order_quantity</vt:lpstr>
      <vt:lpstr>Orders_per_year</vt:lpstr>
      <vt:lpstr>STS_1!OutputAddresses</vt:lpstr>
      <vt:lpstr>STS_1!OutputValues</vt:lpstr>
      <vt:lpstr>Selling_price_per_unit</vt:lpstr>
      <vt:lpstr>Unit_purchasing_cost</vt:lpstr>
      <vt:lpstr>Unit_storage_cost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2007-05-15T20:39:07Z</dcterms:created>
  <dcterms:modified xsi:type="dcterms:W3CDTF">2014-03-12T00:26:40Z</dcterms:modified>
</cp:coreProperties>
</file>